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4808" windowHeight="79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<sst xmlns="http://schemas.openxmlformats.org/spreadsheetml/2006/main" count="156" uniqueCount="121">
  <si>
    <t>Отчет</t>
  </si>
  <si>
    <t>Наименование показателей</t>
  </si>
  <si>
    <t>Муниципальное задание, руб.коп.</t>
  </si>
  <si>
    <t>Фактическое финансирование с начала года, руб.коп</t>
  </si>
  <si>
    <t>Кассовые расходы с начала года, руб.коп.</t>
  </si>
  <si>
    <t>Фактические расходы за отчетный период, руб.коп.</t>
  </si>
  <si>
    <t>Примечание : № и дата договора,  акта выполненнных работ</t>
  </si>
  <si>
    <t>- материальные затраты  (город)</t>
  </si>
  <si>
    <t>- питание</t>
  </si>
  <si>
    <t>- мед.осмотр</t>
  </si>
  <si>
    <t xml:space="preserve"> - налоги</t>
  </si>
  <si>
    <t>Наименование</t>
  </si>
  <si>
    <t>Ед.изм.</t>
  </si>
  <si>
    <t>Получено внебюджетных средств, руб. коп.</t>
  </si>
  <si>
    <t>отчетный месяц</t>
  </si>
  <si>
    <t>отчетный квартал</t>
  </si>
  <si>
    <t>нарастающим итогом с начала года</t>
  </si>
  <si>
    <t>Всего:</t>
  </si>
  <si>
    <t>руб.коп</t>
  </si>
  <si>
    <t>Расход внебюджетных средств, руб. коп.</t>
  </si>
  <si>
    <t>руб.коп.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</si>
  <si>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</si>
  <si>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</si>
  <si>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</si>
  <si>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</si>
  <si>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</si>
  <si>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</si>
  <si>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Всего: в т.ч.</t>
  </si>
  <si>
    <t xml:space="preserve">                     </t>
  </si>
  <si>
    <t>Сумма, руб. коп.</t>
  </si>
  <si>
    <t>1.Внебюджет: всего</t>
  </si>
  <si>
    <t>В т.ч. платные услуги</t>
  </si>
  <si>
    <t>-пожертвование</t>
  </si>
  <si>
    <t>-род.плата</t>
  </si>
  <si>
    <t>-аренда</t>
  </si>
  <si>
    <t>2.Бюджет: всего</t>
  </si>
  <si>
    <t>В т.ч. з\плата с нач.</t>
  </si>
  <si>
    <t>-ком. услуги</t>
  </si>
  <si>
    <t>-мат.затраты</t>
  </si>
  <si>
    <t>- тек.ремонт</t>
  </si>
  <si>
    <t>налоги</t>
  </si>
  <si>
    <t>Наименование арендатора</t>
  </si>
  <si>
    <t>Ед.изм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</si>
  <si>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</si>
  <si>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</si>
  <si>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</si>
  <si>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</si>
  <si>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</si>
  <si>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 xml:space="preserve">Примечание: отчет предоставляется  до 2 числа месяца, следующего за расчетным </t>
  </si>
  <si>
    <t>- зар.плата- всего</t>
  </si>
  <si>
    <t>- аванс- всего</t>
  </si>
  <si>
    <t>-начисление на зар.плату - всего:</t>
  </si>
  <si>
    <t>974 0701 0210001200 621 001”Обеспечение деятельности подведомственных организаций, реализующих основные общеобразовательные программы дошкольного бразования”(город):</t>
  </si>
  <si>
    <t>0701 0210023430 410 622 001 ремонт  помещений</t>
  </si>
  <si>
    <t>0701 0210023270 421 622 001 спиливание и формовка деревьев</t>
  </si>
  <si>
    <t>0701 0210023430 603 622 001 судебные решения (ремонты)</t>
  </si>
  <si>
    <t>0701 2220023210 416 622 001  - ремонт ограждений</t>
  </si>
  <si>
    <t>0701 0210023560  622 001 - Обеспечение мероприятий по организации питьевого режима (город)</t>
  </si>
  <si>
    <t>0701 2410023040 622 001 – Реализация первичных мер пожарной безопасности на территории Великого Новгорода:</t>
  </si>
  <si>
    <t>974 0701 0210070040 621 9204 ”Обеспечение гос.гарантий реализующих право на получение общедоступного бесплатного дошкольного образования:(область)</t>
  </si>
  <si>
    <t>-зар.плата 9204 субвенция - всего:</t>
  </si>
  <si>
    <t>- аванс 9204 субвенция - всего:</t>
  </si>
  <si>
    <t>-начисление на зар.плату 9204 субвенция- всего, в том числе:</t>
  </si>
  <si>
    <t>- материальные затраты  9204 субвенция</t>
  </si>
  <si>
    <t>- учебные расходы 9204 субвенция</t>
  </si>
  <si>
    <t xml:space="preserve">0701 0210070060 622 002 9206 - 9206 Осуществление отдельных государственных полномочий по оказанию социальной поддержки </t>
  </si>
  <si>
    <t>1.4 Проведение мероприятий по обеспечению пожарной безопасности на объектах с массовым пребыванием людей и в помещениях</t>
  </si>
  <si>
    <t>1.5 Организация проведения работ по проектированию и оборудованию систем оповещения людей о пожаре в помещениях</t>
  </si>
  <si>
    <t>1.6 Организация проведения работ по ремонту систем оповещения людей о пожаре в помещениях</t>
  </si>
  <si>
    <t>1.7 Организация проведения работ по оборудованию автоматических систем пожарной сигнализации в муниципальных учреждениях Великого Новгорода классов функциональной опасности Ф1.1, Ф1.2, Ф4.1, Ф4.2 специальными средствами, передающими в автоматическом режиме сигнал о возникновении пожара непосредственно в подразделения пожарной охраны</t>
  </si>
  <si>
    <t>1.8 Проектирование и ремонт внутреннего противопожарного водопровода в помещениях</t>
  </si>
  <si>
    <t>1.9 Организация проведения работ по огнезащитной обработке сгораемых конструкций зданий в помещениях</t>
  </si>
  <si>
    <t>1.10 Проведение замеров сопротивления изоляции электропроводки в помещениях</t>
  </si>
  <si>
    <t>1.11 Ремонт электрических сетей и электрооборудования в помещениях</t>
  </si>
  <si>
    <t>1.12 Установка и испытание наружных пожарных лестниц  и ограждений на крышах (покрытиях) зданий</t>
  </si>
  <si>
    <r>
      <t>2</t>
    </r>
    <r>
      <rPr>
        <b/>
        <sz val="12"/>
        <rFont val="Times New Roman"/>
        <family val="1"/>
      </rPr>
      <t>.Затраты на уплату налогов:</t>
    </r>
  </si>
  <si>
    <t>МУП ВН "Теплоэнерго" - 100%</t>
  </si>
  <si>
    <t>ООО "ТНС энерго Великий Новгород" - 100%</t>
  </si>
  <si>
    <t>МУП ВН "Новгородский Водоканал"-100%</t>
  </si>
  <si>
    <t>газ - 100%</t>
  </si>
  <si>
    <r>
      <t>1</t>
    </r>
    <r>
      <rPr>
        <b/>
        <sz val="12"/>
        <rFont val="Times New Roman"/>
        <family val="1"/>
      </rPr>
      <t>.Затраты на оказание муниципальных услуг, всего:</t>
    </r>
  </si>
  <si>
    <t>Раздел 1. Объём финансового обеспечения выполнения муниципального задания</t>
  </si>
  <si>
    <t>Раздел 2. Субсидия на иные цели ,всего:</t>
  </si>
  <si>
    <t>Раздел 3. Информация о привлечении внебюджетных средств</t>
  </si>
  <si>
    <t>Раздел 4. Сведения о кредиторской задолженности</t>
  </si>
  <si>
    <t xml:space="preserve">Раздел 5. Остатки денежных средств на счетах в кредитных учреждениях </t>
  </si>
  <si>
    <t>Раздел 6.Возмещение коммунальных платежей (АРЕНДА).</t>
  </si>
  <si>
    <t>ИТОГО:</t>
  </si>
  <si>
    <t>0701 0210001200 621 001”Обеспечение деятельности подведомственных организаций, реализующих основные общеобразовательные программы дошкольного бразования”(город):</t>
  </si>
  <si>
    <t>- Коммуналка - всего:</t>
  </si>
  <si>
    <t>Руководитель                         О.А. Лукконен</t>
  </si>
  <si>
    <t>Главный бухгалтер:                           Т.Н. Бойцова</t>
  </si>
  <si>
    <t>В.т.ч. платные услуги</t>
  </si>
  <si>
    <t>родительская плата</t>
  </si>
  <si>
    <t>пожертвования</t>
  </si>
  <si>
    <t>питание сотрудников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</si>
  <si>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</si>
  <si>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</si>
  <si>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</si>
  <si>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</si>
  <si>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</si>
  <si>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-транспортные</t>
  </si>
  <si>
    <t>-услуги связи</t>
  </si>
  <si>
    <t>-содержание имущества</t>
  </si>
  <si>
    <t>-прочие работы,услуги</t>
  </si>
  <si>
    <t>-прочие расходы</t>
  </si>
  <si>
    <t>-заработная плата</t>
  </si>
  <si>
    <t>- начисления</t>
  </si>
  <si>
    <t>- мат.затраты</t>
  </si>
  <si>
    <t>-тепло</t>
  </si>
  <si>
    <t>-свет</t>
  </si>
  <si>
    <t>-вода</t>
  </si>
  <si>
    <t>-налоги</t>
  </si>
  <si>
    <t>Субсидия на иные цели  (УВД)</t>
  </si>
  <si>
    <t>Субсидия на иные цели (Водная стратегия)</t>
  </si>
  <si>
    <t>3.Субсидии на иные цели (питьевой режим)</t>
  </si>
  <si>
    <t>- безопасность</t>
  </si>
  <si>
    <t xml:space="preserve">Муниципального автономного  дошкольного образовательного учреждения Детский сад № 75  "Дельфин" общеразвивающего вида"об использовании средств субсидий, выделенных на исполнение муниципального задания и использование средств субсидий, выделенных на иные цели </t>
  </si>
  <si>
    <t>прочие доходы</t>
  </si>
  <si>
    <t xml:space="preserve">по состоянию на 01.05.16     </t>
  </si>
  <si>
    <t>за апрель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</si>
</sst>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2" fontId="2" fillId="32" borderId="10" xfId="0" applyNumberFormat="1" applyFont="1" applyFill="1" applyBorder="1" applyAlignment="1" applyProtection="1">
      <alignment horizontal="right" vertical="center" wrapText="1"/>
      <protection/>
    </xf>
    <xf numFmtId="2" fontId="3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32" borderId="11" xfId="0" applyNumberFormat="1" applyFont="1" applyFill="1" applyBorder="1" applyAlignment="1" applyProtection="1">
      <alignment/>
      <protection/>
    </xf>
    <xf numFmtId="0" fontId="0" fillId="32" borderId="0" xfId="0" applyFill="1" applyAlignment="1">
      <alignment/>
    </xf>
    <xf numFmtId="2" fontId="3" fillId="32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2" borderId="0" xfId="0" applyFont="1" applyFill="1" applyAlignment="1">
      <alignment/>
    </xf>
    <xf numFmtId="2" fontId="5" fillId="32" borderId="11" xfId="0" applyNumberFormat="1" applyFont="1" applyFill="1" applyBorder="1" applyAlignment="1" applyProtection="1">
      <alignment/>
      <protection locked="0"/>
    </xf>
    <xf numFmtId="2" fontId="3" fillId="32" borderId="11" xfId="0" applyNumberFormat="1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2" fontId="5" fillId="32" borderId="11" xfId="0" applyNumberFormat="1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horizontal="left" vertical="center"/>
      <protection locked="0"/>
    </xf>
    <xf numFmtId="2" fontId="2" fillId="32" borderId="13" xfId="0" applyNumberFormat="1" applyFont="1" applyFill="1" applyBorder="1" applyAlignment="1" applyProtection="1">
      <alignment/>
      <protection/>
    </xf>
    <xf numFmtId="2" fontId="2" fillId="32" borderId="14" xfId="0" applyNumberFormat="1" applyFont="1" applyFill="1" applyBorder="1" applyAlignment="1" applyProtection="1">
      <alignment/>
      <protection locked="0"/>
    </xf>
    <xf numFmtId="49" fontId="3" fillId="32" borderId="15" xfId="0" applyNumberFormat="1" applyFont="1" applyFill="1" applyBorder="1" applyAlignment="1" applyProtection="1">
      <alignment vertical="top" wrapText="1"/>
      <protection locked="0"/>
    </xf>
    <xf numFmtId="2" fontId="0" fillId="32" borderId="16" xfId="0" applyNumberFormat="1" applyFill="1" applyBorder="1" applyAlignment="1" applyProtection="1">
      <alignment/>
      <protection locked="0"/>
    </xf>
    <xf numFmtId="0" fontId="3" fillId="32" borderId="15" xfId="0" applyFont="1" applyFill="1" applyBorder="1" applyAlignment="1" applyProtection="1">
      <alignment vertical="top" wrapText="1"/>
      <protection locked="0"/>
    </xf>
    <xf numFmtId="0" fontId="3" fillId="32" borderId="15" xfId="0" applyFont="1" applyFill="1" applyBorder="1" applyAlignment="1" applyProtection="1">
      <alignment horizontal="left" vertical="top" wrapText="1"/>
      <protection locked="0"/>
    </xf>
    <xf numFmtId="2" fontId="3" fillId="32" borderId="16" xfId="0" applyNumberFormat="1" applyFont="1" applyFill="1" applyBorder="1" applyAlignment="1" applyProtection="1">
      <alignment/>
      <protection locked="0"/>
    </xf>
    <xf numFmtId="49" fontId="5" fillId="32" borderId="15" xfId="0" applyNumberFormat="1" applyFont="1" applyFill="1" applyBorder="1" applyAlignment="1" applyProtection="1">
      <alignment vertical="top" wrapText="1"/>
      <protection locked="0"/>
    </xf>
    <xf numFmtId="2" fontId="43" fillId="32" borderId="16" xfId="0" applyNumberFormat="1" applyFont="1" applyFill="1" applyBorder="1" applyAlignment="1" applyProtection="1">
      <alignment/>
      <protection locked="0"/>
    </xf>
    <xf numFmtId="49" fontId="5" fillId="32" borderId="15" xfId="0" applyNumberFormat="1" applyFont="1" applyFill="1" applyBorder="1" applyAlignment="1" applyProtection="1">
      <alignment vertical="top" wrapText="1"/>
      <protection/>
    </xf>
    <xf numFmtId="49" fontId="3" fillId="32" borderId="17" xfId="0" applyNumberFormat="1" applyFont="1" applyFill="1" applyBorder="1" applyAlignment="1" applyProtection="1">
      <alignment vertical="top" wrapText="1"/>
      <protection locked="0"/>
    </xf>
    <xf numFmtId="2" fontId="3" fillId="32" borderId="18" xfId="0" applyNumberFormat="1" applyFont="1" applyFill="1" applyBorder="1" applyAlignment="1" applyProtection="1">
      <alignment/>
      <protection locked="0"/>
    </xf>
    <xf numFmtId="2" fontId="0" fillId="32" borderId="19" xfId="0" applyNumberFormat="1" applyFill="1" applyBorder="1" applyAlignment="1" applyProtection="1">
      <alignment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2" fontId="2" fillId="32" borderId="13" xfId="0" applyNumberFormat="1" applyFont="1" applyFill="1" applyBorder="1" applyAlignment="1" applyProtection="1">
      <alignment horizontal="right" vertical="center" wrapText="1"/>
      <protection/>
    </xf>
    <xf numFmtId="2" fontId="2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32" borderId="15" xfId="0" applyFont="1" applyFill="1" applyBorder="1" applyAlignment="1" applyProtection="1">
      <alignment horizontal="left" vertical="center"/>
      <protection locked="0"/>
    </xf>
    <xf numFmtId="2" fontId="2" fillId="3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15" xfId="0" applyFont="1" applyFill="1" applyBorder="1" applyAlignment="1" applyProtection="1">
      <alignment vertical="top" wrapText="1"/>
      <protection locked="0"/>
    </xf>
    <xf numFmtId="2" fontId="3" fillId="32" borderId="2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>
      <alignment/>
    </xf>
    <xf numFmtId="2" fontId="2" fillId="32" borderId="16" xfId="0" applyNumberFormat="1" applyFont="1" applyFill="1" applyBorder="1" applyAlignment="1" applyProtection="1">
      <alignment/>
      <protection locked="0"/>
    </xf>
    <xf numFmtId="2" fontId="5" fillId="32" borderId="16" xfId="0" applyNumberFormat="1" applyFont="1" applyFill="1" applyBorder="1" applyAlignment="1" applyProtection="1">
      <alignment/>
      <protection locked="0"/>
    </xf>
    <xf numFmtId="0" fontId="7" fillId="0" borderId="21" xfId="0" applyFont="1" applyBorder="1" applyAlignment="1">
      <alignment/>
    </xf>
    <xf numFmtId="2" fontId="6" fillId="32" borderId="16" xfId="0" applyNumberFormat="1" applyFont="1" applyFill="1" applyBorder="1" applyAlignment="1" applyProtection="1">
      <alignment/>
      <protection locked="0"/>
    </xf>
    <xf numFmtId="49" fontId="4" fillId="32" borderId="15" xfId="0" applyNumberFormat="1" applyFont="1" applyFill="1" applyBorder="1" applyAlignment="1" applyProtection="1">
      <alignment vertical="top" wrapText="1"/>
      <protection locked="0"/>
    </xf>
    <xf numFmtId="0" fontId="3" fillId="32" borderId="17" xfId="0" applyFont="1" applyFill="1" applyBorder="1" applyAlignment="1" applyProtection="1">
      <alignment horizontal="left" vertical="top" wrapText="1"/>
      <protection locked="0"/>
    </xf>
    <xf numFmtId="49" fontId="2" fillId="32" borderId="22" xfId="0" applyNumberFormat="1" applyFont="1" applyFill="1" applyBorder="1" applyAlignment="1" applyProtection="1">
      <alignment vertical="top" wrapText="1"/>
      <protection locked="0"/>
    </xf>
    <xf numFmtId="2" fontId="2" fillId="32" borderId="23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2" fontId="2" fillId="32" borderId="24" xfId="0" applyNumberFormat="1" applyFont="1" applyFill="1" applyBorder="1" applyAlignment="1" applyProtection="1">
      <alignment/>
      <protection locked="0"/>
    </xf>
    <xf numFmtId="0" fontId="5" fillId="32" borderId="15" xfId="0" applyNumberFormat="1" applyFont="1" applyFill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2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 locked="0"/>
    </xf>
    <xf numFmtId="2" fontId="3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49" fontId="3" fillId="33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 applyProtection="1">
      <alignment vertical="top" wrapText="1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wrapText="1"/>
      <protection locked="0"/>
    </xf>
    <xf numFmtId="0" fontId="3" fillId="32" borderId="28" xfId="0" applyFont="1" applyFill="1" applyBorder="1" applyAlignment="1" applyProtection="1">
      <alignment horizontal="center" wrapText="1"/>
      <protection locked="0"/>
    </xf>
    <xf numFmtId="0" fontId="2" fillId="32" borderId="0" xfId="0" applyFont="1" applyFill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59.28125" style="7" customWidth="1"/>
    <col min="2" max="2" width="17.421875" style="7" customWidth="1"/>
    <col min="3" max="3" width="15.28125" style="7" customWidth="1"/>
    <col min="4" max="5" width="15.57421875" style="7" customWidth="1"/>
    <col min="6" max="6" width="16.8515625" style="7" customWidth="1"/>
    <col min="7" max="7" width="8.8515625" style="7" customWidth="1"/>
  </cols>
  <sheetData>
    <row r="1" spans="1:6" ht="15">
      <c r="A1" s="85" t="s">
        <v>0</v>
      </c>
      <c r="B1" s="85"/>
      <c r="C1" s="85"/>
      <c r="D1" s="85"/>
      <c r="E1" s="85"/>
      <c r="F1" s="6"/>
    </row>
    <row r="2" spans="1:6" ht="49.5" customHeight="1">
      <c r="A2" s="94" t="s">
        <v>117</v>
      </c>
      <c r="B2" s="94"/>
      <c r="C2" s="94"/>
      <c r="D2" s="94"/>
      <c r="E2" s="94"/>
      <c r="F2" s="94"/>
    </row>
    <row r="3" spans="1:6" ht="15.75" thickBot="1">
      <c r="A3" s="95" t="s">
        <v>120</v>
      </c>
      <c r="B3" s="95"/>
      <c r="C3" s="95"/>
      <c r="D3" s="95"/>
      <c r="E3" s="95"/>
      <c r="F3" s="95"/>
    </row>
    <row r="4" spans="1:6" ht="33.75" customHeight="1">
      <c r="A4" s="86" t="s">
        <v>1</v>
      </c>
      <c r="B4" s="88" t="s">
        <v>2</v>
      </c>
      <c r="C4" s="88" t="s">
        <v>3</v>
      </c>
      <c r="D4" s="90" t="s">
        <v>4</v>
      </c>
      <c r="E4" s="90" t="s">
        <v>5</v>
      </c>
      <c r="F4" s="92" t="s">
        <v>6</v>
      </c>
    </row>
    <row r="5" spans="1:6" ht="44.25" customHeight="1" thickBot="1">
      <c r="A5" s="87"/>
      <c r="B5" s="89"/>
      <c r="C5" s="89"/>
      <c r="D5" s="91"/>
      <c r="E5" s="91"/>
      <c r="F5" s="93"/>
    </row>
    <row r="6" spans="1:6" ht="30.75">
      <c r="A6" s="40" t="s">
        <v>81</v>
      </c>
      <c r="B6" s="41">
        <f>B7+B27</f>
        <v>15450100</v>
      </c>
      <c r="C6" s="41">
        <f>C7+C27</f>
        <v>5204359.65</v>
      </c>
      <c r="D6" s="41">
        <f>D7+D27</f>
        <v>4567859.65</v>
      </c>
      <c r="E6" s="41">
        <f>E7+E27</f>
        <v>1019545.28</v>
      </c>
      <c r="F6" s="42"/>
    </row>
    <row r="7" spans="1:6" ht="17.25">
      <c r="A7" s="43" t="s">
        <v>80</v>
      </c>
      <c r="B7" s="1">
        <f>B8+B14</f>
        <v>15359000</v>
      </c>
      <c r="C7" s="1">
        <f>C8+C14</f>
        <v>5156400.37</v>
      </c>
      <c r="D7" s="1">
        <f>D8+D14</f>
        <v>4519900.37</v>
      </c>
      <c r="E7" s="1">
        <f>E8+E14</f>
        <v>1019545.28</v>
      </c>
      <c r="F7" s="44"/>
    </row>
    <row r="8" spans="1:6" ht="62.25">
      <c r="A8" s="45" t="s">
        <v>59</v>
      </c>
      <c r="B8" s="1">
        <f>B9+B10+B11+B12+B13</f>
        <v>9189200</v>
      </c>
      <c r="C8" s="1">
        <f>C9+C10+C11+C12+C13</f>
        <v>3271700</v>
      </c>
      <c r="D8" s="1">
        <f>D9+D10+D11+D12+D13</f>
        <v>2635200</v>
      </c>
      <c r="E8" s="1">
        <f>E9+E10+E11+E12+E13</f>
        <v>342700</v>
      </c>
      <c r="F8" s="44"/>
    </row>
    <row r="9" spans="1:6" ht="15">
      <c r="A9" s="29" t="s">
        <v>60</v>
      </c>
      <c r="B9" s="2">
        <v>7051900</v>
      </c>
      <c r="C9" s="2">
        <f>134700+595500+621000+1024900</f>
        <v>2376100</v>
      </c>
      <c r="D9" s="2">
        <f>134700+595500+621000+1024900-458300</f>
        <v>1917800</v>
      </c>
      <c r="E9" s="2">
        <v>282800</v>
      </c>
      <c r="F9" s="46"/>
    </row>
    <row r="10" spans="1:6" ht="15">
      <c r="A10" s="29" t="s">
        <v>61</v>
      </c>
      <c r="B10" s="2"/>
      <c r="C10" s="2"/>
      <c r="D10" s="2"/>
      <c r="E10" s="2"/>
      <c r="F10" s="46"/>
    </row>
    <row r="11" spans="1:6" ht="20.25" customHeight="1">
      <c r="A11" s="29" t="s">
        <v>62</v>
      </c>
      <c r="B11" s="8">
        <v>2059200</v>
      </c>
      <c r="C11" s="8">
        <f>180300+181200+194100+333100</f>
        <v>888700</v>
      </c>
      <c r="D11" s="8">
        <f>180300+181200+194100+333100-178200</f>
        <v>710500</v>
      </c>
      <c r="E11" s="8">
        <v>48700</v>
      </c>
      <c r="F11" s="47"/>
    </row>
    <row r="12" spans="1:6" ht="15">
      <c r="A12" s="29" t="s">
        <v>63</v>
      </c>
      <c r="B12" s="2">
        <v>56200</v>
      </c>
      <c r="C12" s="2">
        <f>5300</f>
        <v>5300</v>
      </c>
      <c r="D12" s="2">
        <f>5300</f>
        <v>5300</v>
      </c>
      <c r="E12" s="2">
        <v>7000</v>
      </c>
      <c r="F12" s="46"/>
    </row>
    <row r="13" spans="1:6" ht="15">
      <c r="A13" s="29" t="s">
        <v>64</v>
      </c>
      <c r="B13" s="2">
        <v>21900</v>
      </c>
      <c r="C13" s="2">
        <v>1600</v>
      </c>
      <c r="D13" s="2">
        <v>1600</v>
      </c>
      <c r="E13" s="2">
        <v>4200</v>
      </c>
      <c r="F13" s="46"/>
    </row>
    <row r="14" spans="1:7" s="4" customFormat="1" ht="62.25">
      <c r="A14" s="45" t="s">
        <v>52</v>
      </c>
      <c r="B14" s="3">
        <f>B15+B16+B17+B18+B19+B21+B22+B20</f>
        <v>6169800</v>
      </c>
      <c r="C14" s="3">
        <f>C15+C16+C17+C18+C19+C21+C22+C20</f>
        <v>1884700.37</v>
      </c>
      <c r="D14" s="3">
        <f>D15+D16+D17+D18+D19+D21+D22+D20</f>
        <v>1884700.37</v>
      </c>
      <c r="E14" s="3">
        <f>E15+E16+E17+E18+E19+E21+E22+E20</f>
        <v>676845.28</v>
      </c>
      <c r="F14" s="48"/>
      <c r="G14" s="9"/>
    </row>
    <row r="15" spans="1:7" s="4" customFormat="1" ht="19.5" customHeight="1">
      <c r="A15" s="29" t="s">
        <v>49</v>
      </c>
      <c r="B15" s="5">
        <v>2883200</v>
      </c>
      <c r="C15" s="5">
        <f>53300+235400+252700+294600</f>
        <v>836000</v>
      </c>
      <c r="D15" s="5">
        <f>53300+235400+252700+294600</f>
        <v>836000</v>
      </c>
      <c r="E15" s="5">
        <v>231800</v>
      </c>
      <c r="F15" s="49"/>
      <c r="G15" s="9"/>
    </row>
    <row r="16" spans="1:6" ht="15">
      <c r="A16" s="29" t="s">
        <v>50</v>
      </c>
      <c r="B16" s="5"/>
      <c r="C16" s="5"/>
      <c r="D16" s="5"/>
      <c r="E16" s="5"/>
      <c r="F16" s="50"/>
    </row>
    <row r="17" spans="1:6" ht="15">
      <c r="A17" s="29" t="s">
        <v>51</v>
      </c>
      <c r="B17" s="5">
        <v>870700</v>
      </c>
      <c r="C17" s="5">
        <f>1100+71800+67000+84100</f>
        <v>224000</v>
      </c>
      <c r="D17" s="5">
        <f>1100+71800+67000+84100</f>
        <v>224000</v>
      </c>
      <c r="E17" s="5">
        <v>82800</v>
      </c>
      <c r="F17" s="50"/>
    </row>
    <row r="18" spans="1:6" s="4" customFormat="1" ht="16.5" customHeight="1">
      <c r="A18" s="29" t="s">
        <v>7</v>
      </c>
      <c r="B18" s="5">
        <v>57600</v>
      </c>
      <c r="C18" s="5">
        <f>1000+2000+13700</f>
        <v>16700</v>
      </c>
      <c r="D18" s="5">
        <f>1000+2000+13700</f>
        <v>16700</v>
      </c>
      <c r="E18" s="5">
        <v>2500</v>
      </c>
      <c r="F18" s="51"/>
    </row>
    <row r="19" spans="1:6" s="4" customFormat="1" ht="16.5" customHeight="1">
      <c r="A19" s="29" t="s">
        <v>8</v>
      </c>
      <c r="B19" s="5">
        <v>273800</v>
      </c>
      <c r="C19" s="5">
        <f>23200+23200+22800</f>
        <v>69200</v>
      </c>
      <c r="D19" s="5">
        <f>23200+23200+22800</f>
        <v>69200</v>
      </c>
      <c r="E19" s="5">
        <v>24600</v>
      </c>
      <c r="F19" s="51"/>
    </row>
    <row r="20" spans="1:6" s="4" customFormat="1" ht="16.5" customHeight="1">
      <c r="A20" s="29" t="s">
        <v>116</v>
      </c>
      <c r="B20" s="5">
        <v>67000</v>
      </c>
      <c r="C20" s="5">
        <f>2000+13940</f>
        <v>15940</v>
      </c>
      <c r="D20" s="5">
        <f>2000+13940</f>
        <v>15940</v>
      </c>
      <c r="E20" s="5">
        <v>2360</v>
      </c>
      <c r="F20" s="51"/>
    </row>
    <row r="21" spans="1:6" s="4" customFormat="1" ht="16.5" customHeight="1">
      <c r="A21" s="29" t="s">
        <v>9</v>
      </c>
      <c r="B21" s="5">
        <v>25700</v>
      </c>
      <c r="C21" s="5"/>
      <c r="D21" s="5"/>
      <c r="E21" s="5"/>
      <c r="F21" s="51"/>
    </row>
    <row r="22" spans="1:6" s="4" customFormat="1" ht="16.5" customHeight="1">
      <c r="A22" s="29" t="s">
        <v>89</v>
      </c>
      <c r="B22" s="11">
        <f>B23+B24+B25+B26</f>
        <v>1991800</v>
      </c>
      <c r="C22" s="11">
        <f>C23+C24+C25+C26</f>
        <v>722860.37</v>
      </c>
      <c r="D22" s="11">
        <f>D23+D24+D25+D26</f>
        <v>722860.37</v>
      </c>
      <c r="E22" s="11">
        <f>E23+E24+E25+E26</f>
        <v>332785.28</v>
      </c>
      <c r="F22" s="33"/>
    </row>
    <row r="23" spans="1:6" s="4" customFormat="1" ht="16.5" customHeight="1">
      <c r="A23" s="31" t="s">
        <v>76</v>
      </c>
      <c r="B23" s="5">
        <v>1349200</v>
      </c>
      <c r="C23" s="5">
        <f>309274.53+211577.99</f>
        <v>520852.52</v>
      </c>
      <c r="D23" s="5">
        <f>167629.53+216446.91+136776.08</f>
        <v>520852.52</v>
      </c>
      <c r="E23" s="5">
        <v>277400</v>
      </c>
      <c r="F23" s="51"/>
    </row>
    <row r="24" spans="1:6" s="4" customFormat="1" ht="16.5" customHeight="1">
      <c r="A24" s="31" t="s">
        <v>77</v>
      </c>
      <c r="B24" s="5">
        <v>429300</v>
      </c>
      <c r="C24" s="5">
        <f>36915.59+27649.33+31583.69+25307.82</f>
        <v>121456.43</v>
      </c>
      <c r="D24" s="5">
        <f>11015.59+53549.33+31583.69+25307.82</f>
        <v>121456.43</v>
      </c>
      <c r="E24" s="5">
        <v>38197.58</v>
      </c>
      <c r="F24" s="51"/>
    </row>
    <row r="25" spans="1:6" s="4" customFormat="1" ht="16.5" customHeight="1">
      <c r="A25" s="31" t="s">
        <v>78</v>
      </c>
      <c r="B25" s="5">
        <v>213300</v>
      </c>
      <c r="C25" s="5">
        <f>52295.76+16868.22+11387.44</f>
        <v>80551.42000000001</v>
      </c>
      <c r="D25" s="5">
        <f>35390.41+16868.22+16905.35+11387.44</f>
        <v>80551.42000000001</v>
      </c>
      <c r="E25" s="5">
        <v>17187.7</v>
      </c>
      <c r="F25" s="51"/>
    </row>
    <row r="26" spans="1:6" s="4" customFormat="1" ht="16.5" customHeight="1">
      <c r="A26" s="31" t="s">
        <v>79</v>
      </c>
      <c r="B26" s="5"/>
      <c r="C26" s="5"/>
      <c r="D26" s="5"/>
      <c r="E26" s="5"/>
      <c r="F26" s="51"/>
    </row>
    <row r="27" spans="1:6" s="4" customFormat="1" ht="22.5" customHeight="1">
      <c r="A27" s="52" t="s">
        <v>75</v>
      </c>
      <c r="B27" s="3">
        <f>B28</f>
        <v>91100</v>
      </c>
      <c r="C27" s="3">
        <f aca="true" t="shared" si="0" ref="C27:E28">C28</f>
        <v>47959.28</v>
      </c>
      <c r="D27" s="3">
        <f>D28</f>
        <v>47959.28</v>
      </c>
      <c r="E27" s="3">
        <f t="shared" si="0"/>
        <v>0</v>
      </c>
      <c r="F27" s="48"/>
    </row>
    <row r="28" spans="1:6" s="4" customFormat="1" ht="70.5" customHeight="1">
      <c r="A28" s="45" t="s">
        <v>88</v>
      </c>
      <c r="B28" s="3">
        <f>B29</f>
        <v>91100</v>
      </c>
      <c r="C28" s="3">
        <f t="shared" si="0"/>
        <v>47959.28</v>
      </c>
      <c r="D28" s="3">
        <f t="shared" si="0"/>
        <v>47959.28</v>
      </c>
      <c r="E28" s="3">
        <f t="shared" si="0"/>
        <v>0</v>
      </c>
      <c r="F28" s="48"/>
    </row>
    <row r="29" spans="1:6" s="4" customFormat="1" ht="15.75" thickBot="1">
      <c r="A29" s="53" t="s">
        <v>10</v>
      </c>
      <c r="B29" s="38">
        <v>91100</v>
      </c>
      <c r="C29" s="38">
        <f>22800+1179.64+23979.64</f>
        <v>47959.28</v>
      </c>
      <c r="D29" s="38">
        <f>22800+1179.64+23979.64</f>
        <v>47959.28</v>
      </c>
      <c r="E29" s="38"/>
      <c r="F29" s="39"/>
    </row>
    <row r="30" spans="1:6" ht="15">
      <c r="A30" s="26" t="s">
        <v>82</v>
      </c>
      <c r="B30" s="27">
        <f>B31+B32+B33+B34+B35+B36+B46</f>
        <v>227600</v>
      </c>
      <c r="C30" s="27">
        <f>C31+C32+C33+C34+C35+C36+C46</f>
        <v>1800</v>
      </c>
      <c r="D30" s="27">
        <f>D31+D32+D33+D34+D35+D36+D46</f>
        <v>1800</v>
      </c>
      <c r="E30" s="27">
        <f>E31+E32+E33+E34+E35+E36+E46</f>
        <v>0</v>
      </c>
      <c r="F30" s="28"/>
    </row>
    <row r="31" spans="1:6" ht="15">
      <c r="A31" s="29" t="s">
        <v>53</v>
      </c>
      <c r="B31" s="5"/>
      <c r="C31" s="5"/>
      <c r="D31" s="5"/>
      <c r="E31" s="5"/>
      <c r="F31" s="30"/>
    </row>
    <row r="32" spans="1:6" ht="15">
      <c r="A32" s="29" t="s">
        <v>55</v>
      </c>
      <c r="B32" s="5"/>
      <c r="C32" s="5"/>
      <c r="D32" s="5"/>
      <c r="E32" s="5"/>
      <c r="F32" s="30"/>
    </row>
    <row r="33" spans="1:6" ht="30.75">
      <c r="A33" s="29" t="s">
        <v>54</v>
      </c>
      <c r="B33" s="5"/>
      <c r="C33" s="5"/>
      <c r="D33" s="5"/>
      <c r="E33" s="5"/>
      <c r="F33" s="30"/>
    </row>
    <row r="34" spans="1:6" ht="15">
      <c r="A34" s="31" t="s">
        <v>56</v>
      </c>
      <c r="B34" s="5">
        <v>90000</v>
      </c>
      <c r="C34" s="5"/>
      <c r="D34" s="5"/>
      <c r="E34" s="5"/>
      <c r="F34" s="30"/>
    </row>
    <row r="35" spans="1:6" ht="30.75">
      <c r="A35" s="32" t="s">
        <v>57</v>
      </c>
      <c r="B35" s="5">
        <v>7600</v>
      </c>
      <c r="C35" s="5">
        <f>1200+600</f>
        <v>1800</v>
      </c>
      <c r="D35" s="5">
        <v>1800</v>
      </c>
      <c r="E35" s="5"/>
      <c r="F35" s="30"/>
    </row>
    <row r="36" spans="1:6" ht="46.5">
      <c r="A36" s="31" t="s">
        <v>58</v>
      </c>
      <c r="B36" s="3">
        <f>SUM(B37:B45)</f>
        <v>130000</v>
      </c>
      <c r="C36" s="3">
        <f>SUM(C37:C45)</f>
        <v>0</v>
      </c>
      <c r="D36" s="3">
        <f>SUM(D37:D45)</f>
        <v>0</v>
      </c>
      <c r="E36" s="3">
        <f>SUM(E37:E45)</f>
        <v>0</v>
      </c>
      <c r="F36" s="33"/>
    </row>
    <row r="37" spans="1:7" s="24" customFormat="1" ht="26.25">
      <c r="A37" s="34" t="s">
        <v>66</v>
      </c>
      <c r="B37" s="10"/>
      <c r="C37" s="10"/>
      <c r="D37" s="10"/>
      <c r="E37" s="10"/>
      <c r="F37" s="35"/>
      <c r="G37" s="23"/>
    </row>
    <row r="38" spans="1:7" s="24" customFormat="1" ht="26.25">
      <c r="A38" s="34" t="s">
        <v>67</v>
      </c>
      <c r="B38" s="10"/>
      <c r="C38" s="10"/>
      <c r="D38" s="10"/>
      <c r="E38" s="10"/>
      <c r="F38" s="35"/>
      <c r="G38" s="23"/>
    </row>
    <row r="39" spans="1:7" s="24" customFormat="1" ht="26.25">
      <c r="A39" s="34" t="s">
        <v>68</v>
      </c>
      <c r="B39" s="10"/>
      <c r="C39" s="10"/>
      <c r="D39" s="10"/>
      <c r="E39" s="10"/>
      <c r="F39" s="35"/>
      <c r="G39" s="23"/>
    </row>
    <row r="40" spans="1:7" s="24" customFormat="1" ht="45" customHeight="1">
      <c r="A40" s="59" t="s">
        <v>69</v>
      </c>
      <c r="B40" s="10"/>
      <c r="C40" s="10"/>
      <c r="D40" s="10"/>
      <c r="E40" s="10"/>
      <c r="F40" s="35"/>
      <c r="G40" s="23"/>
    </row>
    <row r="41" spans="1:7" s="24" customFormat="1" ht="26.25">
      <c r="A41" s="34" t="s">
        <v>70</v>
      </c>
      <c r="B41" s="10"/>
      <c r="C41" s="10"/>
      <c r="D41" s="10"/>
      <c r="E41" s="10"/>
      <c r="F41" s="35"/>
      <c r="G41" s="23"/>
    </row>
    <row r="42" spans="1:7" s="24" customFormat="1" ht="26.25">
      <c r="A42" s="34" t="s">
        <v>71</v>
      </c>
      <c r="B42" s="10">
        <v>130000</v>
      </c>
      <c r="C42" s="10"/>
      <c r="D42" s="10"/>
      <c r="E42" s="10"/>
      <c r="F42" s="35"/>
      <c r="G42" s="23"/>
    </row>
    <row r="43" spans="1:7" s="24" customFormat="1" ht="26.25">
      <c r="A43" s="36" t="s">
        <v>72</v>
      </c>
      <c r="B43" s="25"/>
      <c r="C43" s="25"/>
      <c r="D43" s="25"/>
      <c r="E43" s="25"/>
      <c r="F43" s="35"/>
      <c r="G43" s="23"/>
    </row>
    <row r="44" spans="1:7" s="24" customFormat="1" ht="26.25">
      <c r="A44" s="36" t="s">
        <v>73</v>
      </c>
      <c r="B44" s="25"/>
      <c r="C44" s="25"/>
      <c r="D44" s="25"/>
      <c r="E44" s="25"/>
      <c r="F44" s="35"/>
      <c r="G44" s="23"/>
    </row>
    <row r="45" spans="1:7" s="24" customFormat="1" ht="26.25">
      <c r="A45" s="34" t="s">
        <v>74</v>
      </c>
      <c r="B45" s="10"/>
      <c r="C45" s="10"/>
      <c r="D45" s="10"/>
      <c r="E45" s="10"/>
      <c r="F45" s="35"/>
      <c r="G45" s="23"/>
    </row>
    <row r="46" spans="1:6" ht="47.25" thickBot="1">
      <c r="A46" s="37" t="s">
        <v>65</v>
      </c>
      <c r="B46" s="38"/>
      <c r="C46" s="38"/>
      <c r="D46" s="38"/>
      <c r="E46" s="38"/>
      <c r="F46" s="39"/>
    </row>
    <row r="47" spans="1:7" s="57" customFormat="1" ht="15.75" thickBot="1">
      <c r="A47" s="54" t="s">
        <v>87</v>
      </c>
      <c r="B47" s="55">
        <f>B30+B6</f>
        <v>15677700</v>
      </c>
      <c r="C47" s="55">
        <f>C30+C6</f>
        <v>5206159.65</v>
      </c>
      <c r="D47" s="55">
        <f>D30+D6</f>
        <v>4569659.65</v>
      </c>
      <c r="E47" s="55">
        <f>E30+E6</f>
        <v>1019545.28</v>
      </c>
      <c r="F47" s="58">
        <f>F30+F6</f>
        <v>0</v>
      </c>
      <c r="G47" s="56"/>
    </row>
    <row r="48" spans="1:6" ht="1.5" customHeight="1">
      <c r="A48" s="12"/>
      <c r="B48" s="13"/>
      <c r="C48" s="13"/>
      <c r="D48" s="13"/>
      <c r="E48" s="13"/>
      <c r="F48" s="14"/>
    </row>
    <row r="49" spans="1:6" ht="13.5" customHeight="1">
      <c r="A49" s="96" t="s">
        <v>83</v>
      </c>
      <c r="B49" s="96"/>
      <c r="C49" s="96"/>
      <c r="D49" s="15"/>
      <c r="E49" s="15"/>
      <c r="F49" s="15"/>
    </row>
    <row r="50" spans="1:6" ht="15">
      <c r="A50" s="83" t="s">
        <v>11</v>
      </c>
      <c r="B50" s="83" t="s">
        <v>12</v>
      </c>
      <c r="C50" s="84" t="s">
        <v>13</v>
      </c>
      <c r="D50" s="84"/>
      <c r="E50" s="84"/>
      <c r="F50" s="15"/>
    </row>
    <row r="51" spans="1:6" ht="46.5">
      <c r="A51" s="83"/>
      <c r="B51" s="83"/>
      <c r="C51" s="75" t="s">
        <v>14</v>
      </c>
      <c r="D51" s="75" t="s">
        <v>15</v>
      </c>
      <c r="E51" s="75" t="s">
        <v>16</v>
      </c>
      <c r="F51" s="15"/>
    </row>
    <row r="52" spans="1:6" ht="15">
      <c r="A52" s="60" t="s">
        <v>17</v>
      </c>
      <c r="B52" s="60" t="s">
        <v>18</v>
      </c>
      <c r="C52" s="60">
        <f>SUM(C53:C58)</f>
        <v>397749.8</v>
      </c>
      <c r="D52" s="60">
        <f>SUM(D53:D58)</f>
        <v>929963.7399999999</v>
      </c>
      <c r="E52" s="60">
        <f>SUM(E53:E58)</f>
        <v>1327713.5400000003</v>
      </c>
      <c r="F52" s="15"/>
    </row>
    <row r="53" spans="1:6" ht="15">
      <c r="A53" s="74" t="s">
        <v>92</v>
      </c>
      <c r="B53" s="60" t="s">
        <v>18</v>
      </c>
      <c r="C53" s="60">
        <v>33210</v>
      </c>
      <c r="D53" s="60">
        <v>42225.6</v>
      </c>
      <c r="E53" s="60">
        <f>3330+2760+36135.6+33210</f>
        <v>75435.6</v>
      </c>
      <c r="F53" s="15"/>
    </row>
    <row r="54" spans="1:6" ht="15">
      <c r="A54" s="74" t="s">
        <v>93</v>
      </c>
      <c r="B54" s="60" t="s">
        <v>18</v>
      </c>
      <c r="C54" s="60">
        <v>348574.63</v>
      </c>
      <c r="D54" s="60">
        <v>846809.07</v>
      </c>
      <c r="E54" s="60">
        <f>203113.85+296009.19+347686.03+348574.63</f>
        <v>1195383.7000000002</v>
      </c>
      <c r="F54" s="15"/>
    </row>
    <row r="55" spans="1:6" ht="15">
      <c r="A55" s="74" t="s">
        <v>94</v>
      </c>
      <c r="B55" s="60" t="s">
        <v>18</v>
      </c>
      <c r="C55" s="60"/>
      <c r="D55" s="60"/>
      <c r="E55" s="60"/>
      <c r="F55" s="15"/>
    </row>
    <row r="56" spans="1:6" ht="15">
      <c r="A56" s="74" t="s">
        <v>118</v>
      </c>
      <c r="B56" s="60" t="s">
        <v>18</v>
      </c>
      <c r="C56" s="60">
        <v>1488</v>
      </c>
      <c r="D56" s="60"/>
      <c r="E56" s="60">
        <f>1488</f>
        <v>1488</v>
      </c>
      <c r="F56" s="15"/>
    </row>
    <row r="57" spans="1:6" ht="15">
      <c r="A57" s="74" t="s">
        <v>95</v>
      </c>
      <c r="B57" s="60" t="s">
        <v>18</v>
      </c>
      <c r="C57" s="60">
        <v>14477.17</v>
      </c>
      <c r="D57" s="60">
        <v>40929.07</v>
      </c>
      <c r="E57" s="60">
        <f>25973.48+14955.59+14477.17</f>
        <v>55406.24</v>
      </c>
      <c r="F57" s="15"/>
    </row>
    <row r="58" spans="1:6" ht="15">
      <c r="A58" s="16"/>
      <c r="B58" s="15"/>
      <c r="C58" s="15"/>
      <c r="D58" s="15"/>
      <c r="E58" s="15"/>
      <c r="F58" s="15"/>
    </row>
    <row r="59" spans="1:6" ht="15">
      <c r="A59" s="83" t="s">
        <v>11</v>
      </c>
      <c r="B59" s="83" t="s">
        <v>12</v>
      </c>
      <c r="C59" s="84" t="s">
        <v>19</v>
      </c>
      <c r="D59" s="84"/>
      <c r="E59" s="84"/>
      <c r="F59" s="15"/>
    </row>
    <row r="60" spans="1:6" ht="46.5">
      <c r="A60" s="83"/>
      <c r="B60" s="83"/>
      <c r="C60" s="75" t="s">
        <v>14</v>
      </c>
      <c r="D60" s="75" t="s">
        <v>15</v>
      </c>
      <c r="E60" s="75" t="s">
        <v>16</v>
      </c>
      <c r="F60" s="15"/>
    </row>
    <row r="61" spans="1:6" ht="15">
      <c r="A61" s="60" t="s">
        <v>17</v>
      </c>
      <c r="B61" s="60" t="s">
        <v>18</v>
      </c>
      <c r="C61" s="60">
        <f>SUM(C62:C72)</f>
        <v>397749.8</v>
      </c>
      <c r="D61" s="60">
        <f>SUM(D62:D72)</f>
        <v>929963.7399999999</v>
      </c>
      <c r="E61" s="60">
        <f>SUM(E62:E72)</f>
        <v>1327713.54</v>
      </c>
      <c r="F61" s="15"/>
    </row>
    <row r="62" spans="1:6" ht="15">
      <c r="A62" s="74" t="s">
        <v>96</v>
      </c>
      <c r="B62" s="60" t="s">
        <v>18</v>
      </c>
      <c r="C62" s="60">
        <v>17017.9</v>
      </c>
      <c r="D62" s="60">
        <v>21746.24</v>
      </c>
      <c r="E62" s="60">
        <f>16422.9+5323.34+17017.9</f>
        <v>38764.14</v>
      </c>
      <c r="F62" s="15"/>
    </row>
    <row r="63" spans="1:6" ht="15">
      <c r="A63" s="74" t="s">
        <v>97</v>
      </c>
      <c r="B63" s="60" t="s">
        <v>18</v>
      </c>
      <c r="C63" s="60">
        <v>2260.23</v>
      </c>
      <c r="D63" s="60">
        <v>6110.98</v>
      </c>
      <c r="E63" s="60">
        <f>6110.98+2260.23</f>
        <v>8371.21</v>
      </c>
      <c r="F63" s="15"/>
    </row>
    <row r="64" spans="1:6" ht="15">
      <c r="A64" s="74" t="s">
        <v>98</v>
      </c>
      <c r="B64" s="60" t="s">
        <v>20</v>
      </c>
      <c r="C64" s="60"/>
      <c r="D64" s="60"/>
      <c r="E64" s="60"/>
      <c r="F64" s="15"/>
    </row>
    <row r="65" spans="1:6" ht="15">
      <c r="A65" s="74" t="s">
        <v>99</v>
      </c>
      <c r="B65" s="60" t="s">
        <v>18</v>
      </c>
      <c r="C65" s="60"/>
      <c r="D65" s="60">
        <v>14740</v>
      </c>
      <c r="E65" s="60">
        <v>14740</v>
      </c>
      <c r="F65" s="15"/>
    </row>
    <row r="66" spans="1:6" ht="15">
      <c r="A66" s="74" t="s">
        <v>100</v>
      </c>
      <c r="B66" s="60" t="s">
        <v>18</v>
      </c>
      <c r="C66" s="60">
        <v>337046</v>
      </c>
      <c r="D66" s="60">
        <v>804803.47</v>
      </c>
      <c r="E66" s="60">
        <f>190121.21+291127.43+323554.83+337046</f>
        <v>1141849.47</v>
      </c>
      <c r="F66" s="15"/>
    </row>
    <row r="67" spans="1:6" ht="15">
      <c r="A67" s="78" t="s">
        <v>101</v>
      </c>
      <c r="B67" s="60" t="s">
        <v>18</v>
      </c>
      <c r="C67" s="60"/>
      <c r="D67" s="60"/>
      <c r="E67" s="60"/>
      <c r="F67" s="15"/>
    </row>
    <row r="68" spans="1:6" ht="15">
      <c r="A68" s="79" t="s">
        <v>102</v>
      </c>
      <c r="B68" s="60" t="s">
        <v>18</v>
      </c>
      <c r="C68" s="60"/>
      <c r="D68" s="60"/>
      <c r="E68" s="60"/>
      <c r="F68" s="15"/>
    </row>
    <row r="69" spans="1:6" ht="15">
      <c r="A69" s="79" t="s">
        <v>103</v>
      </c>
      <c r="B69" s="60" t="s">
        <v>18</v>
      </c>
      <c r="C69" s="60">
        <v>5700</v>
      </c>
      <c r="D69" s="60">
        <v>9736.6</v>
      </c>
      <c r="E69" s="60">
        <f>9736.6+5700</f>
        <v>15436.6</v>
      </c>
      <c r="F69" s="15"/>
    </row>
    <row r="70" spans="1:6" ht="15">
      <c r="A70" s="79" t="s">
        <v>104</v>
      </c>
      <c r="B70" s="60" t="s">
        <v>18</v>
      </c>
      <c r="C70" s="60">
        <v>33902.17</v>
      </c>
      <c r="D70" s="60">
        <v>13756.7</v>
      </c>
      <c r="E70" s="60">
        <f>2774.7+10982+33902.17</f>
        <v>47658.869999999995</v>
      </c>
      <c r="F70" s="15"/>
    </row>
    <row r="71" spans="1:6" ht="15">
      <c r="A71" s="79" t="s">
        <v>105</v>
      </c>
      <c r="B71" s="60" t="s">
        <v>18</v>
      </c>
      <c r="C71" s="60">
        <v>1823.5</v>
      </c>
      <c r="D71" s="60">
        <v>59069.75</v>
      </c>
      <c r="E71" s="60">
        <f>16322.64+4698.9+38048.21+1823.5</f>
        <v>60893.25</v>
      </c>
      <c r="F71" s="15"/>
    </row>
    <row r="72" spans="1:6" ht="15">
      <c r="A72" s="80"/>
      <c r="B72" s="81" t="s">
        <v>18</v>
      </c>
      <c r="C72" s="81"/>
      <c r="D72" s="81"/>
      <c r="E72" s="81"/>
      <c r="F72" s="15"/>
    </row>
    <row r="73" spans="1:6" ht="6.75" customHeight="1">
      <c r="A73" s="17"/>
      <c r="B73" s="15"/>
      <c r="C73" s="15"/>
      <c r="D73" s="15"/>
      <c r="E73" s="15"/>
      <c r="F73" s="15"/>
    </row>
    <row r="74" spans="1:7" s="65" customFormat="1" ht="15">
      <c r="A74" s="69" t="s">
        <v>84</v>
      </c>
      <c r="B74" s="63"/>
      <c r="C74" s="63"/>
      <c r="D74" s="63"/>
      <c r="E74" s="63"/>
      <c r="F74" s="63"/>
      <c r="G74" s="64"/>
    </row>
    <row r="75" spans="1:7" s="65" customFormat="1" ht="15">
      <c r="A75" s="70"/>
      <c r="B75" s="63"/>
      <c r="C75" s="63"/>
      <c r="D75" s="63"/>
      <c r="E75" s="63"/>
      <c r="F75" s="63"/>
      <c r="G75" s="64"/>
    </row>
    <row r="76" spans="1:7" s="65" customFormat="1" ht="15">
      <c r="A76" s="100" t="s">
        <v>21</v>
      </c>
      <c r="B76" s="97" t="s">
        <v>22</v>
      </c>
      <c r="C76" s="97"/>
      <c r="D76" s="97" t="s">
        <v>23</v>
      </c>
      <c r="E76" s="97"/>
      <c r="F76" s="97" t="s">
        <v>24</v>
      </c>
      <c r="G76" s="64"/>
    </row>
    <row r="77" spans="1:7" s="65" customFormat="1" ht="15">
      <c r="A77" s="100"/>
      <c r="B77" s="76" t="s">
        <v>25</v>
      </c>
      <c r="C77" s="76" t="s">
        <v>26</v>
      </c>
      <c r="D77" s="76" t="s">
        <v>25</v>
      </c>
      <c r="E77" s="76" t="s">
        <v>26</v>
      </c>
      <c r="F77" s="97"/>
      <c r="G77" s="64"/>
    </row>
    <row r="78" spans="1:7" s="65" customFormat="1" ht="15">
      <c r="A78" s="77" t="s">
        <v>27</v>
      </c>
      <c r="B78" s="72">
        <f>SUM(B79:B88)</f>
        <v>1433353.9400000002</v>
      </c>
      <c r="C78" s="72">
        <f>SUM(C79:C88)</f>
        <v>-53534.219999999994</v>
      </c>
      <c r="D78" s="61">
        <f>SUM(D79:D88)</f>
        <v>563058.2400000001</v>
      </c>
      <c r="E78" s="61">
        <f>SUM(E79:E88)</f>
        <v>10804.98</v>
      </c>
      <c r="F78" s="72"/>
      <c r="G78" s="64"/>
    </row>
    <row r="79" spans="1:7" s="65" customFormat="1" ht="15">
      <c r="A79" s="71" t="s">
        <v>106</v>
      </c>
      <c r="B79" s="72">
        <v>628932.91</v>
      </c>
      <c r="C79" s="72">
        <v>23031</v>
      </c>
      <c r="D79" s="61"/>
      <c r="E79" s="61"/>
      <c r="F79" s="72"/>
      <c r="G79" s="64"/>
    </row>
    <row r="80" spans="1:7" s="65" customFormat="1" ht="15">
      <c r="A80" s="71" t="s">
        <v>107</v>
      </c>
      <c r="B80" s="72">
        <v>254854.66</v>
      </c>
      <c r="C80" s="72">
        <v>6797.29</v>
      </c>
      <c r="D80" s="61">
        <v>181398.07</v>
      </c>
      <c r="E80" s="61"/>
      <c r="F80" s="72"/>
      <c r="G80" s="64"/>
    </row>
    <row r="81" spans="1:7" s="65" customFormat="1" ht="15">
      <c r="A81" s="71" t="s">
        <v>108</v>
      </c>
      <c r="B81" s="72"/>
      <c r="C81" s="72">
        <v>-85782.51</v>
      </c>
      <c r="D81" s="61"/>
      <c r="E81" s="61"/>
      <c r="F81" s="72"/>
      <c r="G81" s="64"/>
    </row>
    <row r="82" spans="1:7" s="65" customFormat="1" ht="15">
      <c r="A82" s="71" t="s">
        <v>109</v>
      </c>
      <c r="B82" s="72">
        <v>493959.29</v>
      </c>
      <c r="C82" s="72"/>
      <c r="D82" s="61">
        <v>309274.53</v>
      </c>
      <c r="E82" s="61"/>
      <c r="F82" s="72"/>
      <c r="G82" s="64"/>
    </row>
    <row r="83" spans="1:7" s="65" customFormat="1" ht="15">
      <c r="A83" s="71" t="s">
        <v>110</v>
      </c>
      <c r="B83" s="72">
        <v>14297.58</v>
      </c>
      <c r="C83" s="72"/>
      <c r="D83" s="61">
        <v>11015.59</v>
      </c>
      <c r="E83" s="61"/>
      <c r="F83" s="72"/>
      <c r="G83" s="64"/>
    </row>
    <row r="84" spans="1:7" s="65" customFormat="1" ht="15">
      <c r="A84" s="71" t="s">
        <v>111</v>
      </c>
      <c r="B84" s="72">
        <v>18548.15</v>
      </c>
      <c r="C84" s="72"/>
      <c r="D84" s="61">
        <v>35390.41</v>
      </c>
      <c r="E84" s="61"/>
      <c r="F84" s="72"/>
      <c r="G84" s="64"/>
    </row>
    <row r="85" spans="1:7" s="65" customFormat="1" ht="15">
      <c r="A85" s="71" t="s">
        <v>103</v>
      </c>
      <c r="B85" s="72">
        <v>20781.35</v>
      </c>
      <c r="C85" s="72">
        <v>2420</v>
      </c>
      <c r="D85" s="61"/>
      <c r="E85" s="61"/>
      <c r="F85" s="72"/>
      <c r="G85" s="64"/>
    </row>
    <row r="86" spans="1:7" s="65" customFormat="1" ht="15">
      <c r="A86" s="73" t="s">
        <v>112</v>
      </c>
      <c r="B86" s="72"/>
      <c r="C86" s="72"/>
      <c r="D86" s="61">
        <v>23979.64</v>
      </c>
      <c r="E86" s="61">
        <v>10804.98</v>
      </c>
      <c r="F86" s="72"/>
      <c r="G86" s="64"/>
    </row>
    <row r="87" spans="1:7" s="65" customFormat="1" ht="15">
      <c r="A87" s="73" t="s">
        <v>114</v>
      </c>
      <c r="B87" s="72">
        <v>1980</v>
      </c>
      <c r="C87" s="72"/>
      <c r="D87" s="61"/>
      <c r="E87" s="61"/>
      <c r="F87" s="72"/>
      <c r="G87" s="64"/>
    </row>
    <row r="88" spans="1:7" s="65" customFormat="1" ht="15">
      <c r="A88" s="73" t="s">
        <v>113</v>
      </c>
      <c r="B88" s="72"/>
      <c r="C88" s="72"/>
      <c r="D88" s="61">
        <v>2000</v>
      </c>
      <c r="E88" s="61"/>
      <c r="F88" s="72"/>
      <c r="G88" s="64"/>
    </row>
    <row r="89" spans="1:7" s="65" customFormat="1" ht="15">
      <c r="A89" s="62"/>
      <c r="B89" s="63"/>
      <c r="C89" s="63"/>
      <c r="D89" s="63"/>
      <c r="E89" s="63"/>
      <c r="F89" s="63"/>
      <c r="G89" s="64"/>
    </row>
    <row r="90" spans="1:7" s="65" customFormat="1" ht="9" customHeight="1">
      <c r="A90" s="62"/>
      <c r="B90" s="63"/>
      <c r="C90" s="63"/>
      <c r="D90" s="63"/>
      <c r="E90" s="63"/>
      <c r="F90" s="63"/>
      <c r="G90" s="64"/>
    </row>
    <row r="91" spans="1:7" s="65" customFormat="1" ht="15">
      <c r="A91" s="99" t="s">
        <v>85</v>
      </c>
      <c r="B91" s="99"/>
      <c r="C91" s="99"/>
      <c r="D91" s="99"/>
      <c r="E91" s="63"/>
      <c r="F91" s="63"/>
      <c r="G91" s="64"/>
    </row>
    <row r="92" spans="1:7" s="65" customFormat="1" ht="15">
      <c r="A92" s="66" t="s">
        <v>119</v>
      </c>
      <c r="B92" s="63"/>
      <c r="C92" s="63"/>
      <c r="D92" s="63"/>
      <c r="E92" s="63"/>
      <c r="F92" s="63"/>
      <c r="G92" s="64"/>
    </row>
    <row r="93" spans="1:7" s="65" customFormat="1" ht="15">
      <c r="A93" s="66" t="s">
        <v>28</v>
      </c>
      <c r="B93" s="63"/>
      <c r="C93" s="63"/>
      <c r="D93" s="63"/>
      <c r="E93" s="63"/>
      <c r="F93" s="63"/>
      <c r="G93" s="64"/>
    </row>
    <row r="94" spans="1:7" s="65" customFormat="1" ht="15">
      <c r="A94" s="77" t="s">
        <v>21</v>
      </c>
      <c r="B94" s="97" t="s">
        <v>29</v>
      </c>
      <c r="C94" s="97"/>
      <c r="D94" s="63"/>
      <c r="E94" s="63"/>
      <c r="F94" s="63"/>
      <c r="G94" s="64"/>
    </row>
    <row r="95" spans="1:7" s="65" customFormat="1" ht="15">
      <c r="A95" s="77" t="s">
        <v>30</v>
      </c>
      <c r="B95" s="77">
        <v>0</v>
      </c>
      <c r="C95" s="77"/>
      <c r="D95" s="63"/>
      <c r="E95" s="63"/>
      <c r="F95" s="63"/>
      <c r="G95" s="64"/>
    </row>
    <row r="96" spans="1:7" s="65" customFormat="1" ht="15">
      <c r="A96" s="77" t="s">
        <v>31</v>
      </c>
      <c r="B96" s="77">
        <v>0</v>
      </c>
      <c r="C96" s="77"/>
      <c r="D96" s="63"/>
      <c r="E96" s="63"/>
      <c r="F96" s="63"/>
      <c r="G96" s="64"/>
    </row>
    <row r="97" spans="1:7" s="65" customFormat="1" ht="15">
      <c r="A97" s="77" t="s">
        <v>32</v>
      </c>
      <c r="B97" s="77">
        <v>0</v>
      </c>
      <c r="C97" s="77"/>
      <c r="D97" s="63"/>
      <c r="E97" s="63"/>
      <c r="F97" s="63"/>
      <c r="G97" s="64"/>
    </row>
    <row r="98" spans="1:7" s="65" customFormat="1" ht="15">
      <c r="A98" s="77" t="s">
        <v>33</v>
      </c>
      <c r="B98" s="77">
        <v>0</v>
      </c>
      <c r="C98" s="77"/>
      <c r="D98" s="63"/>
      <c r="E98" s="63"/>
      <c r="F98" s="63"/>
      <c r="G98" s="64"/>
    </row>
    <row r="99" spans="1:7" s="65" customFormat="1" ht="15">
      <c r="A99" s="77" t="s">
        <v>34</v>
      </c>
      <c r="B99" s="77">
        <v>0</v>
      </c>
      <c r="C99" s="77"/>
      <c r="D99" s="63"/>
      <c r="E99" s="63"/>
      <c r="F99" s="63"/>
      <c r="G99" s="64"/>
    </row>
    <row r="100" spans="1:7" s="65" customFormat="1" ht="15">
      <c r="A100" s="77" t="s">
        <v>35</v>
      </c>
      <c r="B100" s="77">
        <v>636500</v>
      </c>
      <c r="C100" s="77"/>
      <c r="D100" s="63"/>
      <c r="E100" s="63"/>
      <c r="F100" s="63"/>
      <c r="G100" s="64"/>
    </row>
    <row r="101" spans="1:7" s="65" customFormat="1" ht="15">
      <c r="A101" s="77" t="s">
        <v>36</v>
      </c>
      <c r="B101" s="77">
        <v>636500</v>
      </c>
      <c r="C101" s="77"/>
      <c r="D101" s="63"/>
      <c r="E101" s="63"/>
      <c r="F101" s="63"/>
      <c r="G101" s="64"/>
    </row>
    <row r="102" spans="1:7" s="65" customFormat="1" ht="15">
      <c r="A102" s="77" t="s">
        <v>37</v>
      </c>
      <c r="B102" s="77">
        <v>0</v>
      </c>
      <c r="C102" s="77"/>
      <c r="D102" s="63"/>
      <c r="E102" s="63"/>
      <c r="F102" s="63"/>
      <c r="G102" s="64"/>
    </row>
    <row r="103" spans="1:7" s="65" customFormat="1" ht="15">
      <c r="A103" s="77" t="s">
        <v>38</v>
      </c>
      <c r="B103" s="77">
        <v>0</v>
      </c>
      <c r="C103" s="77"/>
      <c r="D103" s="63"/>
      <c r="E103" s="63"/>
      <c r="F103" s="63"/>
      <c r="G103" s="64"/>
    </row>
    <row r="104" spans="1:7" s="65" customFormat="1" ht="15">
      <c r="A104" s="77" t="s">
        <v>39</v>
      </c>
      <c r="B104" s="77">
        <v>0</v>
      </c>
      <c r="C104" s="77"/>
      <c r="D104" s="63"/>
      <c r="E104" s="63"/>
      <c r="F104" s="63"/>
      <c r="G104" s="64"/>
    </row>
    <row r="105" spans="1:7" s="65" customFormat="1" ht="15">
      <c r="A105" s="77" t="s">
        <v>40</v>
      </c>
      <c r="B105" s="77">
        <v>0</v>
      </c>
      <c r="C105" s="77"/>
      <c r="D105" s="63"/>
      <c r="E105" s="63"/>
      <c r="F105" s="63"/>
      <c r="G105" s="64"/>
    </row>
    <row r="106" spans="1:7" s="65" customFormat="1" ht="15">
      <c r="A106" s="77" t="s">
        <v>115</v>
      </c>
      <c r="B106" s="77">
        <v>0</v>
      </c>
      <c r="C106" s="77"/>
      <c r="D106" s="63"/>
      <c r="E106" s="63"/>
      <c r="F106" s="63"/>
      <c r="G106" s="64"/>
    </row>
    <row r="107" spans="1:7" s="65" customFormat="1" ht="15">
      <c r="A107" s="77"/>
      <c r="B107" s="77"/>
      <c r="C107" s="77"/>
      <c r="D107" s="63"/>
      <c r="E107" s="63"/>
      <c r="F107" s="63"/>
      <c r="G107" s="64"/>
    </row>
    <row r="108" spans="1:7" s="65" customFormat="1" ht="15">
      <c r="A108" s="66"/>
      <c r="B108" s="63"/>
      <c r="C108" s="63"/>
      <c r="D108" s="63"/>
      <c r="E108" s="63"/>
      <c r="F108" s="63"/>
      <c r="G108" s="64"/>
    </row>
    <row r="109" spans="1:7" s="65" customFormat="1" ht="15">
      <c r="A109" s="99" t="s">
        <v>86</v>
      </c>
      <c r="B109" s="99"/>
      <c r="C109" s="99"/>
      <c r="D109" s="63"/>
      <c r="E109" s="63"/>
      <c r="F109" s="63"/>
      <c r="G109" s="64"/>
    </row>
    <row r="110" spans="1:7" s="65" customFormat="1" ht="15">
      <c r="A110" s="62"/>
      <c r="B110" s="63"/>
      <c r="C110" s="63"/>
      <c r="D110" s="63"/>
      <c r="E110" s="63"/>
      <c r="F110" s="63"/>
      <c r="G110" s="64"/>
    </row>
    <row r="111" spans="1:7" s="65" customFormat="1" ht="15">
      <c r="A111" s="97" t="s">
        <v>41</v>
      </c>
      <c r="B111" s="98" t="s">
        <v>42</v>
      </c>
      <c r="C111" s="97" t="s">
        <v>43</v>
      </c>
      <c r="D111" s="97"/>
      <c r="E111" s="97"/>
      <c r="F111" s="63"/>
      <c r="G111" s="64"/>
    </row>
    <row r="112" spans="1:7" s="65" customFormat="1" ht="46.5">
      <c r="A112" s="97"/>
      <c r="B112" s="98"/>
      <c r="C112" s="82" t="s">
        <v>14</v>
      </c>
      <c r="D112" s="82" t="s">
        <v>15</v>
      </c>
      <c r="E112" s="82" t="s">
        <v>16</v>
      </c>
      <c r="F112" s="63"/>
      <c r="G112" s="64"/>
    </row>
    <row r="113" spans="1:7" s="65" customFormat="1" ht="15">
      <c r="A113" s="77" t="s">
        <v>17</v>
      </c>
      <c r="B113" s="77" t="s">
        <v>18</v>
      </c>
      <c r="C113" s="77"/>
      <c r="D113" s="77"/>
      <c r="E113" s="77"/>
      <c r="F113" s="63"/>
      <c r="G113" s="64"/>
    </row>
    <row r="114" spans="1:7" s="65" customFormat="1" ht="15">
      <c r="A114" s="77" t="s">
        <v>44</v>
      </c>
      <c r="B114" s="77" t="s">
        <v>18</v>
      </c>
      <c r="C114" s="77"/>
      <c r="D114" s="77"/>
      <c r="E114" s="77"/>
      <c r="F114" s="63"/>
      <c r="G114" s="64"/>
    </row>
    <row r="115" spans="1:7" s="65" customFormat="1" ht="15">
      <c r="A115" s="77" t="s">
        <v>45</v>
      </c>
      <c r="B115" s="77" t="s">
        <v>18</v>
      </c>
      <c r="C115" s="77"/>
      <c r="D115" s="77"/>
      <c r="E115" s="77"/>
      <c r="F115" s="63"/>
      <c r="G115" s="64"/>
    </row>
    <row r="116" spans="1:7" s="65" customFormat="1" ht="15">
      <c r="A116" s="77" t="s">
        <v>46</v>
      </c>
      <c r="B116" s="77" t="s">
        <v>18</v>
      </c>
      <c r="C116" s="77"/>
      <c r="D116" s="77"/>
      <c r="E116" s="77"/>
      <c r="F116" s="63"/>
      <c r="G116" s="64"/>
    </row>
    <row r="117" spans="1:7" s="65" customFormat="1" ht="15">
      <c r="A117" s="77" t="s">
        <v>47</v>
      </c>
      <c r="B117" s="77" t="s">
        <v>18</v>
      </c>
      <c r="C117" s="77"/>
      <c r="D117" s="77"/>
      <c r="E117" s="77"/>
      <c r="F117" s="63"/>
      <c r="G117" s="64"/>
    </row>
    <row r="118" spans="1:7" s="65" customFormat="1" ht="15">
      <c r="A118" s="67"/>
      <c r="B118" s="68"/>
      <c r="C118" s="68"/>
      <c r="D118" s="68"/>
      <c r="E118" s="68"/>
      <c r="F118" s="68"/>
      <c r="G118" s="64"/>
    </row>
    <row r="119" spans="1:7" s="65" customFormat="1" ht="15">
      <c r="A119" s="67"/>
      <c r="B119" s="68"/>
      <c r="C119" s="68"/>
      <c r="D119" s="68"/>
      <c r="E119" s="68"/>
      <c r="F119" s="68"/>
      <c r="G119" s="64"/>
    </row>
    <row r="120" spans="1:6" ht="15">
      <c r="A120" s="18" t="s">
        <v>90</v>
      </c>
      <c r="B120" s="19"/>
      <c r="C120" s="19"/>
      <c r="D120" s="19"/>
      <c r="E120" s="19"/>
      <c r="F120" s="20"/>
    </row>
    <row r="121" spans="1:6" ht="15">
      <c r="A121" s="21"/>
      <c r="B121" s="21"/>
      <c r="C121" s="21"/>
      <c r="D121" s="21"/>
      <c r="E121" s="21"/>
      <c r="F121" s="22"/>
    </row>
    <row r="122" spans="1:6" ht="15">
      <c r="A122" s="21" t="s">
        <v>91</v>
      </c>
      <c r="B122" s="21"/>
      <c r="C122" s="21"/>
      <c r="D122" s="21"/>
      <c r="E122" s="21"/>
      <c r="F122" s="22"/>
    </row>
    <row r="123" spans="1:6" ht="15">
      <c r="A123" s="21"/>
      <c r="B123" s="21"/>
      <c r="C123" s="21"/>
      <c r="D123" s="21"/>
      <c r="E123" s="21"/>
      <c r="F123" s="22"/>
    </row>
    <row r="124" spans="1:6" ht="15">
      <c r="A124" s="21" t="s">
        <v>48</v>
      </c>
      <c r="B124" s="21"/>
      <c r="C124" s="21"/>
      <c r="D124" s="21"/>
      <c r="E124" s="21"/>
      <c r="F124" s="22"/>
    </row>
  </sheetData>
  <sheetProtection/>
  <mergeCells count="26">
    <mergeCell ref="A109:C109"/>
    <mergeCell ref="A76:A77"/>
    <mergeCell ref="B76:C76"/>
    <mergeCell ref="D76:E76"/>
    <mergeCell ref="F76:F77"/>
    <mergeCell ref="A91:D91"/>
    <mergeCell ref="B94:C94"/>
    <mergeCell ref="F4:F5"/>
    <mergeCell ref="A2:F2"/>
    <mergeCell ref="A3:F3"/>
    <mergeCell ref="A49:C49"/>
    <mergeCell ref="A111:A112"/>
    <mergeCell ref="B111:B112"/>
    <mergeCell ref="C111:E111"/>
    <mergeCell ref="A59:A60"/>
    <mergeCell ref="B59:B60"/>
    <mergeCell ref="C59:E59"/>
    <mergeCell ref="A50:A51"/>
    <mergeCell ref="B50:B51"/>
    <mergeCell ref="C50:E50"/>
    <mergeCell ref="A1:E1"/>
    <mergeCell ref="A4:A5"/>
    <mergeCell ref="B4:B5"/>
    <mergeCell ref="C4:C5"/>
    <mergeCell ref="D4:D5"/>
    <mergeCell ref="E4:E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scale="75" r:id="rId1"/>
  <rowBreaks count="2" manualBreakCount="2">
    <brk id="47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2016-08-15T11:26:46Z</dcterms:modified>
  <cp:category/>
  <cp:version/>
  <cp:contentType/>
  <cp:contentStatus/>
</cp:coreProperties>
</file>